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AFAF84E76249478CB3FE559B5C86D1C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7250" y="7502525"/>
          <a:ext cx="534035" cy="518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7CFDFE56C77048D190DBD28F3C0ECD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5180" y="5797550"/>
          <a:ext cx="580390" cy="5187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C8869722FD6D4E14AA1079825F3763E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7775" y="33207960"/>
          <a:ext cx="541655" cy="542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432F266C84CD4DE3BDD121C055E8A7E6"/>
        <xdr:cNvPicPr/>
      </xdr:nvPicPr>
      <xdr:blipFill>
        <a:blip r:embed="rId4" r:link="rId5"/>
        <a:stretch>
          <a:fillRect/>
        </a:stretch>
      </xdr:blipFill>
      <xdr:spPr>
        <a:xfrm>
          <a:off x="7736205" y="11090275"/>
          <a:ext cx="850900" cy="755650"/>
        </a:xfrm>
        <a:prstGeom prst="rect">
          <a:avLst/>
        </a:prstGeom>
      </xdr:spPr>
    </xdr:pic>
  </etc:cellImage>
  <etc:cellImage>
    <xdr:pic>
      <xdr:nvPicPr>
        <xdr:cNvPr id="14" name="ID_823E9EA227EA46C9A8B9A74CA2D06D6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18355" y="9215120"/>
          <a:ext cx="484505" cy="511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15A8EC40C74F49D48E9501AACBD7C51F" descr="截屏2025-11-21 10.36.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97350" y="3585845"/>
          <a:ext cx="2725420" cy="1562100"/>
        </a:xfrm>
        <a:prstGeom prst="rect">
          <a:avLst/>
        </a:prstGeom>
      </xdr:spPr>
    </xdr:pic>
  </etc:cellImage>
  <etc:cellImage>
    <xdr:pic>
      <xdr:nvPicPr>
        <xdr:cNvPr id="18" name="ID_FDB953C26A794524A54ED9B67D9EC48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528185" y="10356850"/>
          <a:ext cx="517525" cy="438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7CC28E9ED99416EBDAE6AA121544085"/>
        <xdr:cNvPicPr>
          <a:picLocks noChangeAspect="1"/>
        </xdr:cNvPicPr>
      </xdr:nvPicPr>
      <xdr:blipFill>
        <a:blip r:embed="rId9"/>
        <a:srcRect l="16305" r="15932" b="32474"/>
        <a:stretch>
          <a:fillRect/>
        </a:stretch>
      </xdr:blipFill>
      <xdr:spPr>
        <a:xfrm>
          <a:off x="4478020" y="1939290"/>
          <a:ext cx="3227070" cy="4292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0A9435822C824862B411DB68053D0AF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23410" y="9747250"/>
          <a:ext cx="6013450" cy="3479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59D8178F35E345C08A19C05EA302FA5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75605" y="8438515"/>
          <a:ext cx="606425" cy="606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DC3B40D256B64D2A9EF81C114B3730D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427220" y="2369820"/>
          <a:ext cx="576580" cy="411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D562361F05094F038C3888389F8BB76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43400" y="23477220"/>
          <a:ext cx="3876675" cy="4581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69F46C3637B241EA8A45BDA20F635E2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852160" y="11010900"/>
          <a:ext cx="5219700" cy="4635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6F59CC4889D947AAA8B5D239AC97250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678680" y="10939145"/>
          <a:ext cx="474980" cy="6108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CF8AAB5DBB89445693162323AA3E402A" descr="08301cbc8e7cba5ac5da0a307656bfe"/>
        <xdr:cNvPicPr/>
      </xdr:nvPicPr>
      <xdr:blipFill>
        <a:blip r:embed="rId16"/>
        <a:stretch>
          <a:fillRect/>
        </a:stretch>
      </xdr:blipFill>
      <xdr:spPr>
        <a:xfrm>
          <a:off x="0" y="0"/>
          <a:ext cx="4314825" cy="2790825"/>
        </a:xfrm>
        <a:prstGeom prst="rect">
          <a:avLst/>
        </a:prstGeom>
      </xdr:spPr>
    </xdr:pic>
  </etc:cellImage>
  <etc:cellImage>
    <xdr:pic>
      <xdr:nvPicPr>
        <xdr:cNvPr id="20" name="ID_EA806A032BE84661ABD6DE94F1887E8C" descr="9100da50116c5252995892724321f93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880485" y="12636500"/>
          <a:ext cx="474980" cy="518795"/>
        </a:xfrm>
        <a:prstGeom prst="rect">
          <a:avLst/>
        </a:prstGeom>
      </xdr:spPr>
    </xdr:pic>
  </etc:cellImage>
  <etc:cellImage>
    <xdr:pic>
      <xdr:nvPicPr>
        <xdr:cNvPr id="40" name="ID_55AB50FEC758441994BFFF5AF019D5E8" descr="upload_post_object_v2_1028935913"/>
        <xdr:cNvPicPr/>
      </xdr:nvPicPr>
      <xdr:blipFill>
        <a:blip r:embed="rId18"/>
        <a:stretch>
          <a:fillRect/>
        </a:stretch>
      </xdr:blipFill>
      <xdr:spPr>
        <a:xfrm>
          <a:off x="0" y="0"/>
          <a:ext cx="2038350" cy="2717800"/>
        </a:xfrm>
        <a:prstGeom prst="rect">
          <a:avLst/>
        </a:prstGeom>
      </xdr:spPr>
    </xdr:pic>
  </etc:cellImage>
  <etc:cellImage>
    <xdr:pic>
      <xdr:nvPicPr>
        <xdr:cNvPr id="56" name="ID_42F62A250DAE4D27859AB12A865C2921"/>
        <xdr:cNvPicPr>
          <a:picLocks noChangeAspect="1"/>
        </xdr:cNvPicPr>
      </xdr:nvPicPr>
      <xdr:blipFill>
        <a:blip r:embed="rId19"/>
        <a:srcRect t="28820" b="36352"/>
        <a:stretch>
          <a:fillRect/>
        </a:stretch>
      </xdr:blipFill>
      <xdr:spPr>
        <a:xfrm>
          <a:off x="3827780" y="29814520"/>
          <a:ext cx="647065" cy="488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B09CAC699CBB4F2CAAD0083FB236AA9E" descr="截屏2025-11-21 11.08.3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197350" y="4157345"/>
          <a:ext cx="10081895" cy="5092065"/>
        </a:xfrm>
        <a:prstGeom prst="rect">
          <a:avLst/>
        </a:prstGeom>
      </xdr:spPr>
    </xdr:pic>
  </etc:cellImage>
  <etc:cellImage>
    <xdr:pic>
      <xdr:nvPicPr>
        <xdr:cNvPr id="33" name="ID_99CD40383E494BE2A2A896B73329C419"/>
        <xdr:cNvPicPr/>
      </xdr:nvPicPr>
      <xdr:blipFill>
        <a:blip r:embed="rId21"/>
        <a:stretch>
          <a:fillRect/>
        </a:stretch>
      </xdr:blipFill>
      <xdr:spPr>
        <a:xfrm>
          <a:off x="8376285" y="22773005"/>
          <a:ext cx="855345" cy="1421130"/>
        </a:xfrm>
        <a:prstGeom prst="rect">
          <a:avLst/>
        </a:prstGeom>
      </xdr:spPr>
    </xdr:pic>
  </etc:cellImage>
  <etc:cellImage>
    <xdr:pic>
      <xdr:nvPicPr>
        <xdr:cNvPr id="64" name="ID_AF7B0A9FE8F24B2B98F59BF329B75DE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940175" y="32679005"/>
          <a:ext cx="520065" cy="520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D8F4222592D44364BD811E30FDF04F2A" descr="upload_post_object_v2_3098196416"/>
        <xdr:cNvPicPr/>
      </xdr:nvPicPr>
      <xdr:blipFill>
        <a:blip r:embed="rId23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  <etc:cellImage>
    <xdr:pic>
      <xdr:nvPicPr>
        <xdr:cNvPr id="47" name="ID_FE486FB48CF74E42ACED70D81800769A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423410" y="4032250"/>
          <a:ext cx="2946400" cy="2076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8ACAD508EA134ED5BEF70A40136A114E" descr="578abe4748b7b8cd8f4bf64aaa6aa43"/>
        <xdr:cNvPicPr/>
      </xdr:nvPicPr>
      <xdr:blipFill>
        <a:blip r:embed="rId25"/>
        <a:stretch>
          <a:fillRect/>
        </a:stretch>
      </xdr:blipFill>
      <xdr:spPr>
        <a:xfrm>
          <a:off x="0" y="0"/>
          <a:ext cx="2762250" cy="2057400"/>
        </a:xfrm>
        <a:prstGeom prst="rect">
          <a:avLst/>
        </a:prstGeom>
      </xdr:spPr>
    </xdr:pic>
  </etc:cellImage>
  <etc:cellImage>
    <xdr:pic>
      <xdr:nvPicPr>
        <xdr:cNvPr id="51" name="ID_CBC033497D304EEEA7CE6D4EBF15121F" descr="408ac178986dc4989a9620db277d8b5"/>
        <xdr:cNvPicPr/>
      </xdr:nvPicPr>
      <xdr:blipFill>
        <a:blip r:embed="rId26"/>
        <a:stretch>
          <a:fillRect/>
        </a:stretch>
      </xdr:blipFill>
      <xdr:spPr>
        <a:xfrm>
          <a:off x="0" y="0"/>
          <a:ext cx="4181475" cy="4229100"/>
        </a:xfrm>
        <a:prstGeom prst="rect">
          <a:avLst/>
        </a:prstGeom>
      </xdr:spPr>
    </xdr:pic>
  </etc:cellImage>
  <etc:cellImage>
    <xdr:pic>
      <xdr:nvPicPr>
        <xdr:cNvPr id="54" name="ID_2C42D8A173334FA697A58AA4268FBAC3" descr="5530caf65799fc0018c53aee44e954a"/>
        <xdr:cNvPicPr/>
      </xdr:nvPicPr>
      <xdr:blipFill>
        <a:blip r:embed="rId27"/>
        <a:stretch>
          <a:fillRect/>
        </a:stretch>
      </xdr:blipFill>
      <xdr:spPr>
        <a:xfrm>
          <a:off x="0" y="0"/>
          <a:ext cx="3162300" cy="3524250"/>
        </a:xfrm>
        <a:prstGeom prst="rect">
          <a:avLst/>
        </a:prstGeom>
      </xdr:spPr>
    </xdr:pic>
  </etc:cellImage>
  <etc:cellImage>
    <xdr:pic>
      <xdr:nvPicPr>
        <xdr:cNvPr id="57" name="ID_55FCEDF332D14952B44A937E13F1E4A8"/>
        <xdr:cNvPicPr/>
      </xdr:nvPicPr>
      <xdr:blipFill>
        <a:blip r:embed="rId28"/>
        <a:stretch>
          <a:fillRect/>
        </a:stretch>
      </xdr:blipFill>
      <xdr:spPr>
        <a:xfrm>
          <a:off x="5361940" y="13813790"/>
          <a:ext cx="542925" cy="571500"/>
        </a:xfrm>
        <a:prstGeom prst="rect">
          <a:avLst/>
        </a:prstGeom>
      </xdr:spPr>
    </xdr:pic>
  </etc:cellImage>
  <etc:cellImage>
    <xdr:pic>
      <xdr:nvPicPr>
        <xdr:cNvPr id="62" name="ID_B9BB3FA3AE8549A8ADC85D96C2ACF3C6" descr="截屏2025-11-21 10.25.5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060825" y="3088005"/>
          <a:ext cx="973455" cy="899795"/>
        </a:xfrm>
        <a:prstGeom prst="rect">
          <a:avLst/>
        </a:prstGeom>
      </xdr:spPr>
    </xdr:pic>
  </etc:cellImage>
  <etc:cellImage>
    <xdr:pic>
      <xdr:nvPicPr>
        <xdr:cNvPr id="2" name="ID_45891956C3594E609AB1AD24F76FD95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3757295" y="3273425"/>
          <a:ext cx="658495" cy="836295"/>
        </a:xfrm>
        <a:prstGeom prst="rect">
          <a:avLst/>
        </a:prstGeom>
        <a:noFill/>
        <a:ln w="9525">
          <a:noFill/>
        </a:ln>
      </xdr:spPr>
    </xdr:pic>
  </etc:cellImage>
</etc:cellImages>
</file>

<file path=xl/comments1.xml><?xml version="1.0" encoding="utf-8"?>
<comments xmlns="http://schemas.openxmlformats.org/spreadsheetml/2006/main">
  <authors>
    <author>James</author>
  </authors>
  <commentList>
    <comment ref="B2" authorId="0">
      <text>
        <r>
          <rPr>
            <sz val="9"/>
            <rFont val="宋体"/>
            <charset val="134"/>
          </rPr>
          <t>标准名称；不能还有多个信息累加的名称；或者将型号加入名称中。</t>
        </r>
      </text>
    </comment>
    <comment ref="C2" authorId="0">
      <text>
        <r>
          <rPr>
            <sz val="9"/>
            <rFont val="宋体"/>
            <charset val="134"/>
          </rPr>
          <t>正规品牌名称；不能为“其他”、“other”或者空项；或者将“空心积木”当作名称。</t>
        </r>
      </text>
    </comment>
    <comment ref="E2" authorId="0">
      <text>
        <r>
          <rPr>
            <sz val="9"/>
            <rFont val="宋体"/>
            <charset val="134"/>
          </rPr>
          <t>图片设置“嵌入单元格”</t>
        </r>
      </text>
    </comment>
    <comment ref="H2" authorId="0">
      <text>
        <r>
          <rPr>
            <sz val="9"/>
            <rFont val="宋体"/>
            <charset val="134"/>
          </rPr>
          <t>尺寸统一单位为cm</t>
        </r>
      </text>
    </comment>
  </commentList>
</comments>
</file>

<file path=xl/sharedStrings.xml><?xml version="1.0" encoding="utf-8"?>
<sst xmlns="http://schemas.openxmlformats.org/spreadsheetml/2006/main" count="149" uniqueCount="122">
  <si>
    <t>采 购 清 单</t>
  </si>
  <si>
    <t>序号</t>
  </si>
  <si>
    <t>名称</t>
  </si>
  <si>
    <t>品牌</t>
  </si>
  <si>
    <t>型号或产品编码</t>
  </si>
  <si>
    <t>图片</t>
  </si>
  <si>
    <t>单位</t>
  </si>
  <si>
    <t>数量</t>
  </si>
  <si>
    <t>备注</t>
  </si>
  <si>
    <t>AI悟空2代智能教育陪伴机器人（套装版）</t>
  </si>
  <si>
    <t>优必选</t>
  </si>
  <si>
    <t>100299793134</t>
  </si>
  <si>
    <t>个</t>
  </si>
  <si>
    <t>套装版</t>
  </si>
  <si>
    <t>LING灵宇宙AI学伴</t>
  </si>
  <si>
    <t>ling灵宇宙</t>
  </si>
  <si>
    <t>Ling O1</t>
  </si>
  <si>
    <t>套</t>
  </si>
  <si>
    <t>82*77*14MM  128G版本</t>
  </si>
  <si>
    <t>AI智能机器狗</t>
  </si>
  <si>
    <t>MG.JRS</t>
  </si>
  <si>
    <t>参照图片款式</t>
  </si>
  <si>
    <t>18*33*26cm 握手聊天</t>
  </si>
  <si>
    <t>卢卡
Luka hero绘本阅读机器人</t>
  </si>
  <si>
    <t>卢卡</t>
  </si>
  <si>
    <t>LK1602 DC 5V/2A</t>
  </si>
  <si>
    <t>4.7英寸*7英寸*3英寸</t>
  </si>
  <si>
    <t xml:space="preserve">WEILAN BabyAlpha A2 阿尔法机器狗
</t>
  </si>
  <si>
    <t>WEILAN</t>
  </si>
  <si>
    <t>A2 PLUS 64G+256G</t>
  </si>
  <si>
    <t>BABYALPH A2 PLUS 星光白</t>
  </si>
  <si>
    <t>Matatalab玛塔0基础儿童编程机器人</t>
  </si>
  <si>
    <t>Matatalab</t>
  </si>
  <si>
    <t>家庭版基础配套（4岁+）</t>
  </si>
  <si>
    <t>AI智能机器人</t>
  </si>
  <si>
    <t>ANSMANN</t>
  </si>
  <si>
    <t>10142401811820</t>
  </si>
  <si>
    <t>170mm*120mm*100mm</t>
  </si>
  <si>
    <t>STEM 教育松散材料 - 曲线运动探索</t>
  </si>
  <si>
    <t>七色花</t>
  </si>
  <si>
    <t>QG4853</t>
  </si>
  <si>
    <t>包装尺寸43.6*43.6*8.2cm</t>
  </si>
  <si>
    <t>磁吸反重力轨道</t>
  </si>
  <si>
    <t>翎喏</t>
  </si>
  <si>
    <t>10189885318439</t>
  </si>
  <si>
    <t>175pcs</t>
  </si>
  <si>
    <t>科学电子电路积木编程积木大师</t>
  </si>
  <si>
    <t>宝乐彩</t>
  </si>
  <si>
    <t>402种造型拼搭</t>
  </si>
  <si>
    <t>包装尺寸47.5*30.5*8.2cm</t>
  </si>
  <si>
    <t>智能电子棋</t>
  </si>
  <si>
    <t>当当狸</t>
  </si>
  <si>
    <t>DDL-B2</t>
  </si>
  <si>
    <t>334*286*22.2mm</t>
  </si>
  <si>
    <t>儿童思维早教机</t>
  </si>
  <si>
    <t>华夏方舟</t>
  </si>
  <si>
    <t>T50</t>
  </si>
  <si>
    <t>8英寸64G</t>
  </si>
  <si>
    <t>5D钻石彩窗磁力片</t>
  </si>
  <si>
    <t>奥仑希</t>
  </si>
  <si>
    <t>ug804</t>
  </si>
  <si>
    <t>455件/套</t>
  </si>
  <si>
    <t>光影教学盒</t>
  </si>
  <si>
    <t xml:space="preserve">Spiel welle </t>
  </si>
  <si>
    <t>53cm*27cm*12cm</t>
  </si>
  <si>
    <t>大片磁力建构片</t>
  </si>
  <si>
    <t>爱升</t>
  </si>
  <si>
    <t>AS_PDCLP</t>
  </si>
  <si>
    <t>85cm*43cm*24cm</t>
  </si>
  <si>
    <t>磁力思维积木</t>
  </si>
  <si>
    <t>迪乐</t>
  </si>
  <si>
    <r>
      <rPr>
        <sz val="11"/>
        <rFont val="宋体"/>
        <charset val="134"/>
      </rPr>
      <t>百变磁力旗舰款</t>
    </r>
    <r>
      <rPr>
        <sz val="11"/>
        <rFont val="Arial"/>
        <charset val="134"/>
      </rPr>
      <t>1024</t>
    </r>
    <r>
      <rPr>
        <sz val="11"/>
        <rFont val="宋体"/>
        <charset val="134"/>
      </rPr>
      <t>件</t>
    </r>
  </si>
  <si>
    <t>足球围栏</t>
  </si>
  <si>
    <t>舒奈斯</t>
  </si>
  <si>
    <t>CD0101</t>
  </si>
  <si>
    <t>套
套餐（围栏16片+2球门）</t>
  </si>
  <si>
    <t>1.5×0.9m每片</t>
  </si>
  <si>
    <t>重力轨道球</t>
  </si>
  <si>
    <t>Ravensburger/睿思</t>
  </si>
  <si>
    <t>10193033148247</t>
  </si>
  <si>
    <r>
      <rPr>
        <sz val="11"/>
        <rFont val="Arial"/>
        <charset val="134"/>
      </rPr>
      <t>185</t>
    </r>
    <r>
      <rPr>
        <sz val="11"/>
        <rFont val="宋体"/>
        <charset val="134"/>
      </rPr>
      <t>个组件</t>
    </r>
  </si>
  <si>
    <r>
      <rPr>
        <sz val="10.5"/>
        <rFont val="PingFang SC"/>
        <charset val="134"/>
      </rPr>
      <t>Ravensburger/</t>
    </r>
    <r>
      <rPr>
        <sz val="10.5"/>
        <rFont val="宋体"/>
        <charset val="134"/>
      </rPr>
      <t>睿思</t>
    </r>
  </si>
  <si>
    <t>10193033148243</t>
  </si>
  <si>
    <t>124组件</t>
  </si>
  <si>
    <t>儿童楼梯滑梯</t>
  </si>
  <si>
    <t>VGBEBE</t>
  </si>
  <si>
    <t>24CP009PJ01</t>
  </si>
  <si>
    <t>片</t>
  </si>
  <si>
    <t>110×36cm</t>
  </si>
  <si>
    <t>翻山越岭</t>
  </si>
  <si>
    <t>格乐普</t>
  </si>
  <si>
    <t>25196-H24835</t>
  </si>
  <si>
    <t>3.1×1.2×0.8m(厚10cm)</t>
  </si>
  <si>
    <t>蜂巢滑梯（四孔蜂巢绿灰）</t>
  </si>
  <si>
    <t>宣奇</t>
  </si>
  <si>
    <r>
      <rPr>
        <sz val="11"/>
        <rFont val="Arial"/>
        <charset val="134"/>
      </rPr>
      <t>232×230×160</t>
    </r>
    <r>
      <rPr>
        <sz val="11"/>
        <rFont val="等线"/>
        <charset val="134"/>
      </rPr>
      <t>cm</t>
    </r>
  </si>
  <si>
    <t>AI下棋机器人</t>
  </si>
  <si>
    <t>元萝卜</t>
  </si>
  <si>
    <t>RG4G-P/1002229466910</t>
  </si>
  <si>
    <t>33*32*47cm</t>
  </si>
  <si>
    <t>户外障碍挑战赛</t>
  </si>
  <si>
    <t>2581－H11385</t>
  </si>
  <si>
    <t>总长绳：1400cm左右宽5cm 挂件总长540cm</t>
  </si>
  <si>
    <t>蜗蜗侠</t>
  </si>
  <si>
    <t>Robobloq</t>
  </si>
  <si>
    <t>RB-00003</t>
  </si>
  <si>
    <t>10*8*6CM</t>
  </si>
  <si>
    <t>智能启蒙编程机器人botzee</t>
  </si>
  <si>
    <t>布鲁可</t>
  </si>
  <si>
    <t>2021012202400703</t>
  </si>
  <si>
    <t>405*96*252</t>
  </si>
  <si>
    <t>护眼AI学习机</t>
  </si>
  <si>
    <t>SEEWO/希沃</t>
  </si>
  <si>
    <t>T20-新品(6+128G)</t>
  </si>
  <si>
    <t>11英寸</t>
  </si>
  <si>
    <t>户外运动跑酷</t>
  </si>
  <si>
    <t>华森葳</t>
  </si>
  <si>
    <t>高配版</t>
  </si>
  <si>
    <t>1、三角蹬（咖啡色）：尺寸：57*60*57cm，材质：EPE+EVA+户外PVC防雨皮。数量：5件。
2、三角蹬（苹果绿）：尺寸：57*60*57cm，材质：EPE+EVA+户外PVC防雨皮。数量：5件。
3、三角蹬防滑地垫：尺寸：800*500mm，数量：6件。
4、半圆柱-H15（咖啡色）：尺寸：30*30*15cm，材质：EPE+EVA+户外PVC防雨皮。数量：3件。
5、半圆柱-H15（苹果绿）：尺寸：30*30*15cm，材质：EPE+EVA+户外PVC防雨皮。数量：3件。
6、平衡木-H30（咖啡色）：尺寸：60*30*30cm，材质：EPE+EVA+户外PVC防雨皮。数量：4件。
7、平衡木-H45（苹果绿）：尺寸：80*30*45cm，材质：EPE+EVA+户外PVC防雨皮。数量：2件。
8、防护地垫（苹果绿）：尺寸：200*80*5cm，材质：EVA+户外PVC防雨皮。数量：5件。
9、跳箱-H10（深米色）：尺寸：80*60*10cm，材质：EPE+EVA+户外PVC防雨皮。数量：2件。
10、跳箱-H20（咖啡色）：尺寸：80*60*20cm，材质：EPE+EVA+户外PVC防雨皮。数量：2件。
11、跳箱-H30（苹果绿）：尺寸：80*60*30cm，材质：EPE+EVA+户外PVC防雨皮。数量：2件。
12、跳箱-H40（咖啡色）：尺寸：80*60*35cm，材质：EPE+EVA+户外PVC防雨皮。数量：2件。
13、跳马-第1级（苹果绿）：尺寸：80*60*20cm，材质：EPE+EVA+户外PVC防雨皮。数量：1件。
14、跳马=第2级（咖啡色）：尺寸：80*50*20cm，材质：EPE+EVA+户外PVC防雨皮。数量：1件。
15、跳马-第3级（深米色）：尺寸：80*40*20cm，材质：EPE+EVA+户外PVC防雨皮。数量：1件。
16、跳马-第4级（苹果绿）：尺寸：80*30*20cm，材质：EPE+EVA+户外PVC防雨皮。数量：1件。
17、升降单杠支架：升降单杠支架尺寸：150.6*95*154.3cm，单杠支架尺寸：φ2.5*100cm，数量：2套，合计4件。
18、户外运动探索区-中轮胎乌龟壳盖板（果绿）：尺寸：φ44*12cm，数量：2件。
19、乌龟背套装（果绿+墨绿）：材质：塑料，尺寸：乌龟背约39.5*38.3*19cm，牵引绳长约146.5cm，配置：红色*2，黄色*2，蓝色*2，牵引绳*6，数量：6件。
20、体能圈（橙黄）：材质：塑料。尺寸：外径600mm，数量：6件。
21、体能圈（海军蓝）：材质：塑料。尺寸：外径600mm，数量：6件。
22、体能圈（果绿）：材质：塑料。尺寸：外径600mm，数量：6件。
23、体能棒（深米色）：材质：塑料。外径28mm长1000mm，数量：18件。
24、体能圈固定夹（2件/组）：材质：塑料。尺寸：66*38*36mm，数量：10组，合计20件。
25、体能棒固定夹（2件/组）：材质：塑料：尺寸：72*34*15mm，数量：6组，合计12件。
26、三角锥底座（墨绿色）：材质：塑料。尺寸：222*222*304mm，数量：9件。
27、三角锥底座（果绿色）：材质：塑料。尺寸：222*222*304mm，数量：9件。</t>
  </si>
  <si>
    <t>户外洞洞吸吸积木组</t>
  </si>
  <si>
    <t>标准组</t>
  </si>
  <si>
    <t>491件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</si>
</sst>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0.5"/>
      <name val="宋体"/>
      <charset val="134"/>
    </font>
    <font>
      <sz val="10.5"/>
      <name val="PingFang SC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Arial"/>
      <charset val="134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left" vertical="center" wrapText="1"/>
    </xf>
    <xf numFmtId="0" fontId="1" fillId="0" borderId="1" xfId="0" applyFont="1" applyFill="1" applyBorder="1" applyAlignment="1" quotePrefix="1">
      <alignment horizontal="left" vertical="center"/>
    </xf>
    <xf numFmtId="0" fontId="0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png"/><Relationship Id="rId8" Type="http://schemas.openxmlformats.org/officeDocument/2006/relationships/image" Target="media/image7.png"/><Relationship Id="rId7" Type="http://schemas.openxmlformats.org/officeDocument/2006/relationships/image" Target="media/image6.png"/><Relationship Id="rId6" Type="http://schemas.openxmlformats.org/officeDocument/2006/relationships/image" Target="media/image5.png"/><Relationship Id="rId5" Type="http://schemas.openxmlformats.org/officeDocument/2006/relationships/image" Target="NULL" TargetMode="External"/><Relationship Id="rId4" Type="http://schemas.openxmlformats.org/officeDocument/2006/relationships/image" Target="media/image4.jpeg"/><Relationship Id="rId30" Type="http://schemas.openxmlformats.org/officeDocument/2006/relationships/image" Target="media/image29.png"/><Relationship Id="rId3" Type="http://schemas.openxmlformats.org/officeDocument/2006/relationships/image" Target="media/image3.png"/><Relationship Id="rId29" Type="http://schemas.openxmlformats.org/officeDocument/2006/relationships/image" Target="media/image28.png"/><Relationship Id="rId28" Type="http://schemas.openxmlformats.org/officeDocument/2006/relationships/image" Target="media/image27.png"/><Relationship Id="rId27" Type="http://schemas.openxmlformats.org/officeDocument/2006/relationships/image" Target="media/image26.png"/><Relationship Id="rId26" Type="http://schemas.openxmlformats.org/officeDocument/2006/relationships/image" Target="media/image25.png"/><Relationship Id="rId25" Type="http://schemas.openxmlformats.org/officeDocument/2006/relationships/image" Target="media/image24.png"/><Relationship Id="rId24" Type="http://schemas.openxmlformats.org/officeDocument/2006/relationships/image" Target="media/image23.png"/><Relationship Id="rId23" Type="http://schemas.openxmlformats.org/officeDocument/2006/relationships/image" Target="media/image22.jpeg"/><Relationship Id="rId22" Type="http://schemas.openxmlformats.org/officeDocument/2006/relationships/image" Target="media/image21.png"/><Relationship Id="rId21" Type="http://schemas.openxmlformats.org/officeDocument/2006/relationships/image" Target="media/image20.png"/><Relationship Id="rId20" Type="http://schemas.openxmlformats.org/officeDocument/2006/relationships/image" Target="media/image19.png"/><Relationship Id="rId2" Type="http://schemas.openxmlformats.org/officeDocument/2006/relationships/image" Target="media/image2.png"/><Relationship Id="rId19" Type="http://schemas.openxmlformats.org/officeDocument/2006/relationships/image" Target="media/image18.png"/><Relationship Id="rId18" Type="http://schemas.openxmlformats.org/officeDocument/2006/relationships/image" Target="media/image17.jpeg"/><Relationship Id="rId17" Type="http://schemas.openxmlformats.org/officeDocument/2006/relationships/image" Target="media/image16.jpeg"/><Relationship Id="rId16" Type="http://schemas.openxmlformats.org/officeDocument/2006/relationships/image" Target="media/image15.png"/><Relationship Id="rId15" Type="http://schemas.openxmlformats.org/officeDocument/2006/relationships/image" Target="media/image14.png"/><Relationship Id="rId14" Type="http://schemas.openxmlformats.org/officeDocument/2006/relationships/image" Target="media/image13.png"/><Relationship Id="rId13" Type="http://schemas.openxmlformats.org/officeDocument/2006/relationships/image" Target="media/image12.png"/><Relationship Id="rId12" Type="http://schemas.openxmlformats.org/officeDocument/2006/relationships/image" Target="media/image11.png"/><Relationship Id="rId11" Type="http://schemas.openxmlformats.org/officeDocument/2006/relationships/image" Target="media/image10.png"/><Relationship Id="rId10" Type="http://schemas.openxmlformats.org/officeDocument/2006/relationships/image" Target="media/image9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topLeftCell="A30" workbookViewId="0">
      <selection activeCell="J5" sqref="J5"/>
    </sheetView>
  </sheetViews>
  <sheetFormatPr defaultColWidth="9.025" defaultRowHeight="13.5" outlineLevelCol="7"/>
  <cols>
    <col min="1" max="1" width="4.875" customWidth="1"/>
    <col min="2" max="2" width="31.875" style="4" customWidth="1"/>
    <col min="3" max="3" width="12.25" style="5" customWidth="1"/>
    <col min="4" max="4" width="23.625" style="4" customWidth="1"/>
    <col min="5" max="5" width="15.375" customWidth="1"/>
    <col min="6" max="6" width="9.125" style="4" customWidth="1"/>
    <col min="7" max="7" width="8" customWidth="1"/>
    <col min="8" max="8" width="84.5" customWidth="1"/>
  </cols>
  <sheetData>
    <row r="1" ht="21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44" customHeight="1" spans="1:8">
      <c r="A3" s="9">
        <v>1</v>
      </c>
      <c r="B3" s="10" t="s">
        <v>9</v>
      </c>
      <c r="C3" s="10" t="s">
        <v>10</v>
      </c>
      <c r="D3" s="44" t="s">
        <v>11</v>
      </c>
      <c r="E3" s="11" t="str">
        <f>_xlfn.DISPIMG("ID_7CFDFE56C77048D190DBD28F3C0ECD11",1)</f>
        <v>=DISPIMG("ID_7CFDFE56C77048D190DBD28F3C0ECD11",1)</v>
      </c>
      <c r="F3" s="11" t="s">
        <v>12</v>
      </c>
      <c r="G3" s="11">
        <v>6</v>
      </c>
      <c r="H3" s="10" t="s">
        <v>13</v>
      </c>
    </row>
    <row r="4" s="1" customFormat="1" ht="63.75" customHeight="1" spans="1:8">
      <c r="A4" s="9">
        <v>2</v>
      </c>
      <c r="B4" s="10" t="s">
        <v>14</v>
      </c>
      <c r="C4" s="10" t="s">
        <v>15</v>
      </c>
      <c r="D4" s="10" t="s">
        <v>16</v>
      </c>
      <c r="E4" s="11" t="str">
        <f>_xlfn.DISPIMG("ID_AFAF84E76249478CB3FE559B5C86D1C3",1)</f>
        <v>=DISPIMG("ID_AFAF84E76249478CB3FE559B5C86D1C3",1)</v>
      </c>
      <c r="F4" s="11" t="s">
        <v>17</v>
      </c>
      <c r="G4" s="11">
        <f>8+2+4+2+2+1</f>
        <v>19</v>
      </c>
      <c r="H4" s="10" t="s">
        <v>18</v>
      </c>
    </row>
    <row r="5" s="1" customFormat="1" ht="63.75" customHeight="1" spans="1:8">
      <c r="A5" s="9">
        <v>3</v>
      </c>
      <c r="B5" s="10" t="s">
        <v>19</v>
      </c>
      <c r="C5" s="10" t="s">
        <v>20</v>
      </c>
      <c r="D5" s="12" t="s">
        <v>21</v>
      </c>
      <c r="E5" s="11" t="str">
        <f>_xlfn.DISPIMG("ID_45891956C3594E609AB1AD24F76FD95E",1)</f>
        <v>=DISPIMG("ID_45891956C3594E609AB1AD24F76FD95E",1)</v>
      </c>
      <c r="F5" s="11" t="s">
        <v>17</v>
      </c>
      <c r="G5" s="11">
        <f>8+1+4+2+2</f>
        <v>17</v>
      </c>
      <c r="H5" s="10" t="s">
        <v>22</v>
      </c>
    </row>
    <row r="6" s="1" customFormat="1" ht="63.75" customHeight="1" spans="1:8">
      <c r="A6" s="9">
        <v>4</v>
      </c>
      <c r="B6" s="10" t="s">
        <v>23</v>
      </c>
      <c r="C6" s="10" t="s">
        <v>24</v>
      </c>
      <c r="D6" s="13" t="s">
        <v>25</v>
      </c>
      <c r="E6" s="11" t="str">
        <f>_xlfn.DISPIMG("ID_823E9EA227EA46C9A8B9A74CA2D06D62",1)</f>
        <v>=DISPIMG("ID_823E9EA227EA46C9A8B9A74CA2D06D62",1)</v>
      </c>
      <c r="F6" s="11" t="s">
        <v>17</v>
      </c>
      <c r="G6" s="11">
        <f>13+5+5+9+11+7+11+1+1+13+22+2</f>
        <v>100</v>
      </c>
      <c r="H6" s="10" t="s">
        <v>26</v>
      </c>
    </row>
    <row r="7" s="1" customFormat="1" ht="63.75" customHeight="1" spans="1:8">
      <c r="A7" s="9">
        <v>5</v>
      </c>
      <c r="B7" s="10" t="s">
        <v>27</v>
      </c>
      <c r="C7" s="10" t="s">
        <v>28</v>
      </c>
      <c r="D7" s="14" t="s">
        <v>29</v>
      </c>
      <c r="E7" s="11" t="str">
        <f>_xlfn.DISPIMG("ID_FDB953C26A794524A54ED9B67D9EC485",1)</f>
        <v>=DISPIMG("ID_FDB953C26A794524A54ED9B67D9EC485",1)</v>
      </c>
      <c r="F7" s="11" t="s">
        <v>17</v>
      </c>
      <c r="G7" s="11">
        <f>1+1+2+1+1+2+1</f>
        <v>9</v>
      </c>
      <c r="H7" s="10" t="s">
        <v>30</v>
      </c>
    </row>
    <row r="8" s="1" customFormat="1" ht="63.75" customHeight="1" spans="1:8">
      <c r="A8" s="9">
        <v>6</v>
      </c>
      <c r="B8" s="15" t="s">
        <v>31</v>
      </c>
      <c r="C8" s="15" t="s">
        <v>32</v>
      </c>
      <c r="D8" s="15" t="s">
        <v>33</v>
      </c>
      <c r="E8" s="16" t="str">
        <f>_xlfn.DISPIMG("ID_47CC28E9ED99416EBDAE6AA121544085",1)</f>
        <v>=DISPIMG("ID_47CC28E9ED99416EBDAE6AA121544085",1)</v>
      </c>
      <c r="F8" s="17" t="s">
        <v>17</v>
      </c>
      <c r="G8" s="17">
        <f>2+1+3+2+1+12</f>
        <v>21</v>
      </c>
      <c r="H8" s="18"/>
    </row>
    <row r="9" s="1" customFormat="1" ht="63.75" customHeight="1" spans="1:8">
      <c r="A9" s="9">
        <v>7</v>
      </c>
      <c r="B9" s="15" t="s">
        <v>34</v>
      </c>
      <c r="C9" s="18" t="s">
        <v>35</v>
      </c>
      <c r="D9" s="45" t="s">
        <v>36</v>
      </c>
      <c r="E9" s="16" t="str">
        <f>_xlfn.DISPIMG("ID_59D8178F35E345C08A19C05EA302FA52",1)</f>
        <v>=DISPIMG("ID_59D8178F35E345C08A19C05EA302FA52",1)</v>
      </c>
      <c r="F9" s="17" t="s">
        <v>12</v>
      </c>
      <c r="G9" s="17">
        <f>3+2+1+3+4+1+6</f>
        <v>20</v>
      </c>
      <c r="H9" s="15" t="s">
        <v>37</v>
      </c>
    </row>
    <row r="10" s="1" customFormat="1" ht="63.75" customHeight="1" spans="1:8">
      <c r="A10" s="9">
        <v>8</v>
      </c>
      <c r="B10" s="15" t="s">
        <v>38</v>
      </c>
      <c r="C10" s="18" t="s">
        <v>39</v>
      </c>
      <c r="D10" s="18" t="s">
        <v>40</v>
      </c>
      <c r="E10" s="17" t="str">
        <f>_xlfn.DISPIMG("ID_D562361F05094F038C3888389F8BB762",1)</f>
        <v>=DISPIMG("ID_D562361F05094F038C3888389F8BB762",1)</v>
      </c>
      <c r="F10" s="17" t="s">
        <v>17</v>
      </c>
      <c r="G10" s="17">
        <f>3+1+1+4</f>
        <v>9</v>
      </c>
      <c r="H10" s="19" t="s">
        <v>41</v>
      </c>
    </row>
    <row r="11" s="1" customFormat="1" ht="63.75" customHeight="1" spans="1:8">
      <c r="A11" s="9">
        <v>9</v>
      </c>
      <c r="B11" s="18" t="s">
        <v>42</v>
      </c>
      <c r="C11" s="15" t="s">
        <v>43</v>
      </c>
      <c r="D11" s="45" t="s">
        <v>44</v>
      </c>
      <c r="E11" s="16" t="str">
        <f>_xlfn.DISPIMG("ID_69F46C3637B241EA8A45BDA20F635E21",1)</f>
        <v>=DISPIMG("ID_69F46C3637B241EA8A45BDA20F635E21",1)</v>
      </c>
      <c r="F11" s="17" t="s">
        <v>17</v>
      </c>
      <c r="G11" s="17">
        <f>2+7+10+2+2+2+5+10</f>
        <v>40</v>
      </c>
      <c r="H11" s="18" t="s">
        <v>45</v>
      </c>
    </row>
    <row r="12" s="1" customFormat="1" ht="53" customHeight="1" spans="1:8">
      <c r="A12" s="9">
        <v>10</v>
      </c>
      <c r="B12" s="20" t="s">
        <v>46</v>
      </c>
      <c r="C12" s="21" t="s">
        <v>47</v>
      </c>
      <c r="D12" s="20" t="s">
        <v>48</v>
      </c>
      <c r="E12" s="22" t="str">
        <f>_xlfn.DISPIMG("ID_6F59CC4889D947AAA8B5D239AC972509",1)</f>
        <v>=DISPIMG("ID_6F59CC4889D947AAA8B5D239AC972509",1)</v>
      </c>
      <c r="F12" s="22" t="s">
        <v>17</v>
      </c>
      <c r="G12" s="22">
        <f>1+5+2+12+1</f>
        <v>21</v>
      </c>
      <c r="H12" s="20" t="s">
        <v>49</v>
      </c>
    </row>
    <row r="13" s="1" customFormat="1" ht="52" customHeight="1" spans="1:8">
      <c r="A13" s="9">
        <v>11</v>
      </c>
      <c r="B13" s="20" t="s">
        <v>50</v>
      </c>
      <c r="C13" s="21" t="s">
        <v>51</v>
      </c>
      <c r="D13" s="20" t="s">
        <v>52</v>
      </c>
      <c r="E13" s="22" t="str">
        <f>_xlfn.DISPIMG("ID_EA806A032BE84661ABD6DE94F1887E8C",1)</f>
        <v>=DISPIMG("ID_EA806A032BE84661ABD6DE94F1887E8C",1)</v>
      </c>
      <c r="F13" s="22" t="s">
        <v>12</v>
      </c>
      <c r="G13" s="22">
        <f>1+5+2+7+2+3+6+5</f>
        <v>31</v>
      </c>
      <c r="H13" s="20" t="s">
        <v>53</v>
      </c>
    </row>
    <row r="14" s="1" customFormat="1" ht="63.75" customHeight="1" spans="1:8">
      <c r="A14" s="9">
        <v>12</v>
      </c>
      <c r="B14" s="23" t="s">
        <v>54</v>
      </c>
      <c r="C14" s="24" t="s">
        <v>55</v>
      </c>
      <c r="D14" s="25" t="s">
        <v>56</v>
      </c>
      <c r="E14" s="26" t="str">
        <f>_xlfn.DISPIMG("ID_432F266C84CD4DE3BDD121C055E8A7E6",1)</f>
        <v>=DISPIMG("ID_432F266C84CD4DE3BDD121C055E8A7E6",1)</v>
      </c>
      <c r="F14" s="17" t="s">
        <v>12</v>
      </c>
      <c r="G14" s="17">
        <f>3</f>
        <v>3</v>
      </c>
      <c r="H14" s="18" t="s">
        <v>57</v>
      </c>
    </row>
    <row r="15" s="2" customFormat="1" ht="63.75" customHeight="1" spans="1:8">
      <c r="A15" s="9">
        <v>13</v>
      </c>
      <c r="B15" s="27" t="s">
        <v>58</v>
      </c>
      <c r="C15" s="28" t="s">
        <v>59</v>
      </c>
      <c r="D15" s="28" t="s">
        <v>60</v>
      </c>
      <c r="E15" s="29" t="str">
        <f>_xlfn.DISPIMG("ID_99CD40383E494BE2A2A896B73329C419",1)</f>
        <v>=DISPIMG("ID_99CD40383E494BE2A2A896B73329C419",1)</v>
      </c>
      <c r="F15" s="30" t="s">
        <v>61</v>
      </c>
      <c r="G15" s="30">
        <f>1+5+2+4+3+4+3+21</f>
        <v>43</v>
      </c>
      <c r="H15" s="28"/>
    </row>
    <row r="16" s="1" customFormat="1" ht="63.75" customHeight="1" spans="1:8">
      <c r="A16" s="9">
        <v>14</v>
      </c>
      <c r="B16" s="31" t="s">
        <v>62</v>
      </c>
      <c r="C16" s="21" t="s">
        <v>63</v>
      </c>
      <c r="D16" s="31">
        <v>7333</v>
      </c>
      <c r="E16" s="32" t="str">
        <f>_xlfn.DISPIMG("ID_D8F4222592D44364BD811E30FDF04F2A",1)</f>
        <v>=DISPIMG("ID_D8F4222592D44364BD811E30FDF04F2A",1)</v>
      </c>
      <c r="F16" s="33" t="s">
        <v>17</v>
      </c>
      <c r="G16" s="34">
        <v>2</v>
      </c>
      <c r="H16" s="31" t="s">
        <v>64</v>
      </c>
    </row>
    <row r="17" s="1" customFormat="1" ht="63.75" customHeight="1" spans="1:8">
      <c r="A17" s="9">
        <v>15</v>
      </c>
      <c r="B17" s="35" t="s">
        <v>65</v>
      </c>
      <c r="C17" s="35" t="s">
        <v>66</v>
      </c>
      <c r="D17" s="31" t="s">
        <v>67</v>
      </c>
      <c r="E17" s="32" t="str">
        <f>_xlfn.DISPIMG("ID_55AB50FEC758441994BFFF5AF019D5E8",1)</f>
        <v>=DISPIMG("ID_55AB50FEC758441994BFFF5AF019D5E8",1)</v>
      </c>
      <c r="F17" s="34" t="s">
        <v>17</v>
      </c>
      <c r="G17" s="34">
        <f>2+2+2+1+4+4</f>
        <v>15</v>
      </c>
      <c r="H17" s="35" t="s">
        <v>68</v>
      </c>
    </row>
    <row r="18" s="1" customFormat="1" ht="63.75" customHeight="1" spans="1:8">
      <c r="A18" s="9">
        <v>16</v>
      </c>
      <c r="B18" s="15" t="s">
        <v>69</v>
      </c>
      <c r="C18" s="18" t="s">
        <v>70</v>
      </c>
      <c r="D18" s="18"/>
      <c r="E18" s="16" t="str">
        <f>_xlfn.DISPIMG("ID_CF8AAB5DBB89445693162323AA3E402A",1)</f>
        <v>=DISPIMG("ID_CF8AAB5DBB89445693162323AA3E402A",1)</v>
      </c>
      <c r="F18" s="17" t="s">
        <v>17</v>
      </c>
      <c r="G18" s="17">
        <f>1+1</f>
        <v>2</v>
      </c>
      <c r="H18" s="36" t="s">
        <v>71</v>
      </c>
    </row>
    <row r="19" s="1" customFormat="1" ht="63.75" customHeight="1" spans="1:8">
      <c r="A19" s="9">
        <v>17</v>
      </c>
      <c r="B19" s="18" t="s">
        <v>72</v>
      </c>
      <c r="C19" s="18" t="s">
        <v>73</v>
      </c>
      <c r="D19" s="37" t="s">
        <v>74</v>
      </c>
      <c r="E19" s="16" t="str">
        <f>_xlfn.DISPIMG("ID_FE486FB48CF74E42ACED70D81800769A",1)</f>
        <v>=DISPIMG("ID_FE486FB48CF74E42ACED70D81800769A",1)</v>
      </c>
      <c r="F19" s="38" t="s">
        <v>75</v>
      </c>
      <c r="G19" s="17">
        <f>1+1+1+1</f>
        <v>4</v>
      </c>
      <c r="H19" s="15" t="s">
        <v>76</v>
      </c>
    </row>
    <row r="20" s="1" customFormat="1" ht="63.75" customHeight="1" spans="1:8">
      <c r="A20" s="9">
        <v>18</v>
      </c>
      <c r="B20" s="15" t="s">
        <v>77</v>
      </c>
      <c r="C20" s="18" t="s">
        <v>78</v>
      </c>
      <c r="D20" s="45" t="s">
        <v>79</v>
      </c>
      <c r="E20" s="16" t="str">
        <f>_xlfn.DISPIMG("ID_8ACAD508EA134ED5BEF70A40136A114E",1)</f>
        <v>=DISPIMG("ID_8ACAD508EA134ED5BEF70A40136A114E",1)</v>
      </c>
      <c r="F20" s="17" t="s">
        <v>17</v>
      </c>
      <c r="G20" s="17">
        <f>1+1+1+2</f>
        <v>5</v>
      </c>
      <c r="H20" s="39" t="s">
        <v>80</v>
      </c>
    </row>
    <row r="21" s="1" customFormat="1" ht="63.75" customHeight="1" spans="1:8">
      <c r="A21" s="9">
        <v>19</v>
      </c>
      <c r="B21" s="15" t="s">
        <v>77</v>
      </c>
      <c r="C21" s="13" t="s">
        <v>81</v>
      </c>
      <c r="D21" s="45" t="s">
        <v>82</v>
      </c>
      <c r="E21" s="16" t="str">
        <f>_xlfn.DISPIMG("ID_DC3B40D256B64D2A9EF81C114B3730D1",1)</f>
        <v>=DISPIMG("ID_DC3B40D256B64D2A9EF81C114B3730D1",1)</v>
      </c>
      <c r="F21" s="17" t="s">
        <v>17</v>
      </c>
      <c r="G21" s="17">
        <f>1+2+2+1</f>
        <v>6</v>
      </c>
      <c r="H21" s="18" t="s">
        <v>83</v>
      </c>
    </row>
    <row r="22" s="1" customFormat="1" ht="63.75" customHeight="1" spans="1:8">
      <c r="A22" s="9">
        <v>20</v>
      </c>
      <c r="B22" s="15" t="s">
        <v>84</v>
      </c>
      <c r="C22" s="37" t="s">
        <v>85</v>
      </c>
      <c r="D22" s="37" t="s">
        <v>86</v>
      </c>
      <c r="E22" s="16" t="str">
        <f>_xlfn.DISPIMG("ID_CBC033497D304EEEA7CE6D4EBF15121F",1)</f>
        <v>=DISPIMG("ID_CBC033497D304EEEA7CE6D4EBF15121F",1)</v>
      </c>
      <c r="F22" s="17" t="s">
        <v>87</v>
      </c>
      <c r="G22" s="17">
        <f>10+10+20+30</f>
        <v>70</v>
      </c>
      <c r="H22" s="37" t="s">
        <v>88</v>
      </c>
    </row>
    <row r="23" s="1" customFormat="1" ht="63.75" customHeight="1" spans="1:8">
      <c r="A23" s="9">
        <v>21</v>
      </c>
      <c r="B23" s="15" t="s">
        <v>89</v>
      </c>
      <c r="C23" s="18" t="s">
        <v>90</v>
      </c>
      <c r="D23" s="15" t="s">
        <v>91</v>
      </c>
      <c r="E23" s="17" t="str">
        <f>_xlfn.DISPIMG("ID_0A9435822C824862B411DB68053D0AFC",1)</f>
        <v>=DISPIMG("ID_0A9435822C824862B411DB68053D0AFC",1)</v>
      </c>
      <c r="F23" s="17" t="s">
        <v>17</v>
      </c>
      <c r="G23" s="17">
        <f>1+2+1</f>
        <v>4</v>
      </c>
      <c r="H23" s="15" t="s">
        <v>92</v>
      </c>
    </row>
    <row r="24" s="1" customFormat="1" ht="63.75" customHeight="1" spans="1:8">
      <c r="A24" s="9">
        <v>22</v>
      </c>
      <c r="B24" s="15" t="s">
        <v>93</v>
      </c>
      <c r="C24" s="40" t="s">
        <v>94</v>
      </c>
      <c r="D24" s="37">
        <v>22321</v>
      </c>
      <c r="E24" s="16" t="str">
        <f>_xlfn.DISPIMG("ID_2C42D8A173334FA697A58AA4268FBAC3",1)</f>
        <v>=DISPIMG("ID_2C42D8A173334FA697A58AA4268FBAC3",1)</v>
      </c>
      <c r="F24" s="17" t="s">
        <v>17</v>
      </c>
      <c r="G24" s="17">
        <v>1</v>
      </c>
      <c r="H24" s="39" t="s">
        <v>95</v>
      </c>
    </row>
    <row r="25" s="1" customFormat="1" ht="51" customHeight="1" spans="1:8">
      <c r="A25" s="9">
        <v>23</v>
      </c>
      <c r="B25" s="15" t="s">
        <v>96</v>
      </c>
      <c r="C25" s="18" t="s">
        <v>97</v>
      </c>
      <c r="D25" s="15" t="s">
        <v>98</v>
      </c>
      <c r="E25" s="17" t="str">
        <f>_xlfn.DISPIMG("ID_42F62A250DAE4D27859AB12A865C2921",1)</f>
        <v>=DISPIMG("ID_42F62A250DAE4D27859AB12A865C2921",1)</v>
      </c>
      <c r="F25" s="17" t="s">
        <v>12</v>
      </c>
      <c r="G25" s="17">
        <f>1+1+1+1+2+1+1+1</f>
        <v>9</v>
      </c>
      <c r="H25" s="18" t="s">
        <v>99</v>
      </c>
    </row>
    <row r="26" s="1" customFormat="1" ht="50" customHeight="1" spans="1:8">
      <c r="A26" s="9">
        <v>24</v>
      </c>
      <c r="B26" s="27" t="s">
        <v>100</v>
      </c>
      <c r="C26" s="28" t="s">
        <v>90</v>
      </c>
      <c r="D26" s="27" t="s">
        <v>101</v>
      </c>
      <c r="E26" s="41" t="str">
        <f>_xlfn.DISPIMG("ID_55FCEDF332D14952B44A937E13F1E4A8",1)</f>
        <v>=DISPIMG("ID_55FCEDF332D14952B44A937E13F1E4A8",1)</v>
      </c>
      <c r="F26" s="30" t="s">
        <v>17</v>
      </c>
      <c r="G26" s="30">
        <f>1+1</f>
        <v>2</v>
      </c>
      <c r="H26" s="27" t="s">
        <v>102</v>
      </c>
    </row>
    <row r="27" s="1" customFormat="1" ht="54" customHeight="1" spans="1:8">
      <c r="A27" s="9">
        <v>25</v>
      </c>
      <c r="B27" s="35" t="s">
        <v>103</v>
      </c>
      <c r="C27" s="42" t="s">
        <v>104</v>
      </c>
      <c r="D27" s="42" t="s">
        <v>105</v>
      </c>
      <c r="E27" s="32" t="str">
        <f>_xlfn.DISPIMG("ID_AF7B0A9FE8F24B2B98F59BF329B75DE4",1)</f>
        <v>=DISPIMG("ID_AF7B0A9FE8F24B2B98F59BF329B75DE4",1)</v>
      </c>
      <c r="F27" s="34" t="s">
        <v>12</v>
      </c>
      <c r="G27" s="34">
        <f>2+1+5+1+4+3+2+2</f>
        <v>20</v>
      </c>
      <c r="H27" s="35" t="s">
        <v>106</v>
      </c>
    </row>
    <row r="28" s="1" customFormat="1" ht="56" customHeight="1" spans="1:8">
      <c r="A28" s="9">
        <v>26</v>
      </c>
      <c r="B28" s="42" t="s">
        <v>107</v>
      </c>
      <c r="C28" s="42" t="s">
        <v>108</v>
      </c>
      <c r="D28" s="46" t="s">
        <v>109</v>
      </c>
      <c r="E28" s="32" t="str">
        <f>_xlfn.DISPIMG("ID_C8869722FD6D4E14AA1079825F3763EE",1)</f>
        <v>=DISPIMG("ID_C8869722FD6D4E14AA1079825F3763EE",1)</v>
      </c>
      <c r="F28" s="34" t="s">
        <v>17</v>
      </c>
      <c r="G28" s="34">
        <f>2+2+2+2</f>
        <v>8</v>
      </c>
      <c r="H28" s="35" t="s">
        <v>110</v>
      </c>
    </row>
    <row r="29" s="1" customFormat="1" ht="63.75" customHeight="1" spans="1:8">
      <c r="A29" s="9">
        <v>27</v>
      </c>
      <c r="B29" s="42" t="s">
        <v>111</v>
      </c>
      <c r="C29" s="42" t="s">
        <v>112</v>
      </c>
      <c r="D29" s="43" t="s">
        <v>113</v>
      </c>
      <c r="E29" s="32" t="str">
        <f>_xlfn.DISPIMG("ID_B9BB3FA3AE8549A8ADC85D96C2ACF3C6",1)</f>
        <v>=DISPIMG("ID_B9BB3FA3AE8549A8ADC85D96C2ACF3C6",1)</v>
      </c>
      <c r="F29" s="34" t="s">
        <v>12</v>
      </c>
      <c r="G29" s="34">
        <f>5+1+9+1+2+6</f>
        <v>24</v>
      </c>
      <c r="H29" s="35" t="s">
        <v>114</v>
      </c>
    </row>
    <row r="30" s="3" customFormat="1" ht="409" customHeight="1" spans="1:8">
      <c r="A30" s="9">
        <v>28</v>
      </c>
      <c r="B30" s="42" t="s">
        <v>115</v>
      </c>
      <c r="C30" s="42" t="s">
        <v>116</v>
      </c>
      <c r="D30" s="42" t="s">
        <v>117</v>
      </c>
      <c r="E30" s="32" t="str">
        <f>_xlfn.DISPIMG("ID_15A8EC40C74F49D48E9501AACBD7C51F",1)</f>
        <v>=DISPIMG("ID_15A8EC40C74F49D48E9501AACBD7C51F",1)</v>
      </c>
      <c r="F30" s="34" t="s">
        <v>17</v>
      </c>
      <c r="G30" s="34">
        <v>3</v>
      </c>
      <c r="H30" s="42" t="s">
        <v>118</v>
      </c>
    </row>
    <row r="31" s="1" customFormat="1" ht="42" customHeight="1" spans="1:8">
      <c r="A31" s="9">
        <v>29</v>
      </c>
      <c r="B31" s="42" t="s">
        <v>119</v>
      </c>
      <c r="C31" s="42" t="s">
        <v>116</v>
      </c>
      <c r="D31" s="42" t="s">
        <v>120</v>
      </c>
      <c r="E31" s="32" t="str">
        <f>_xlfn.DISPIMG("ID_B09CAC699CBB4F2CAAD0083FB236AA9E",1)</f>
        <v>=DISPIMG("ID_B09CAC699CBB4F2CAAD0083FB236AA9E",1)</v>
      </c>
      <c r="F31" s="34" t="s">
        <v>17</v>
      </c>
      <c r="G31" s="34">
        <v>1</v>
      </c>
      <c r="H31" s="35" t="s">
        <v>121</v>
      </c>
    </row>
  </sheetData>
  <mergeCells count="1">
    <mergeCell ref="A1:H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天蓝</cp:lastModifiedBy>
  <dcterms:created xsi:type="dcterms:W3CDTF">2025-11-25T01:24:00Z</dcterms:created>
  <dcterms:modified xsi:type="dcterms:W3CDTF">2025-12-02T07:13:52Z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F0FC12E3AF044B24AFD59B803F5E4444_11</vt:lpwstr>
  </property>
  <property fmtid="{D5CDD505-2E9C-101B-9397-08002B2CF9AE}" pid="3" name="KSOProductBuildVer">
    <vt:lpwstr>2052-12.1.0.23539</vt:lpwstr>
  </property>
</Properties>
</file>